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385" yWindow="-15" windowWidth="14430" windowHeight="146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16" i="1"/>
  <c r="E17" i="1"/>
  <c r="D30" i="1" s="1"/>
  <c r="E30" i="1" s="1"/>
  <c r="E18" i="1"/>
  <c r="D31" i="1" s="1"/>
  <c r="E31" i="1" s="1"/>
  <c r="E19" i="1"/>
  <c r="D32" i="1" s="1"/>
  <c r="E32" i="1" s="1"/>
  <c r="E20" i="1"/>
  <c r="D33" i="1" s="1"/>
  <c r="E33" i="1" s="1"/>
  <c r="E21" i="1"/>
  <c r="D34" i="1" s="1"/>
  <c r="E34" i="1" s="1"/>
  <c r="E22" i="1"/>
  <c r="D35" i="1" s="1"/>
  <c r="E35" i="1" s="1"/>
  <c r="E16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62" i="1"/>
  <c r="C29" i="1"/>
  <c r="B29" i="1"/>
  <c r="D56" i="1" l="1"/>
  <c r="B30" i="1"/>
  <c r="B31" i="1"/>
  <c r="B32" i="1"/>
  <c r="B33" i="1"/>
  <c r="B34" i="1"/>
  <c r="B35" i="1"/>
  <c r="C30" i="1"/>
  <c r="C31" i="1"/>
  <c r="C32" i="1"/>
  <c r="C33" i="1"/>
  <c r="C34" i="1"/>
  <c r="C35" i="1"/>
  <c r="D50" i="1" l="1"/>
  <c r="D53" i="1" s="1"/>
  <c r="D55" i="1" s="1"/>
  <c r="D69" i="1" l="1"/>
  <c r="D81" i="1"/>
  <c r="D80" i="1"/>
  <c r="D78" i="1"/>
  <c r="D67" i="1"/>
  <c r="D65" i="1"/>
  <c r="D72" i="1"/>
  <c r="D66" i="1"/>
  <c r="D62" i="1"/>
  <c r="D64" i="1"/>
  <c r="D76" i="1"/>
  <c r="D73" i="1"/>
  <c r="D70" i="1"/>
  <c r="D79" i="1"/>
  <c r="D63" i="1"/>
  <c r="D74" i="1"/>
  <c r="D68" i="1"/>
  <c r="D77" i="1"/>
  <c r="D75" i="1"/>
  <c r="D71" i="1"/>
</calcChain>
</file>

<file path=xl/sharedStrings.xml><?xml version="1.0" encoding="utf-8"?>
<sst xmlns="http://schemas.openxmlformats.org/spreadsheetml/2006/main" count="48" uniqueCount="43">
  <si>
    <t>Ski stiffness calculations</t>
  </si>
  <si>
    <t>Data</t>
  </si>
  <si>
    <t>Span (m)</t>
  </si>
  <si>
    <t>Half-span (m)</t>
  </si>
  <si>
    <t>Geometry measurements</t>
  </si>
  <si>
    <t>x (m)</t>
  </si>
  <si>
    <t>Stiffness calculation</t>
  </si>
  <si>
    <t>M (Nm)</t>
  </si>
  <si>
    <r>
      <t>M/EI (m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</si>
  <si>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Area under xM/EI against x curve</t>
  </si>
  <si>
    <t>Deflection produced by 1 N (m)</t>
  </si>
  <si>
    <t>Deflection produced by shear in core (m)</t>
  </si>
  <si>
    <t>(calculated using Simpson's rule)</t>
  </si>
  <si>
    <t>Assuming a central load of 1N:</t>
  </si>
  <si>
    <t>Al Young's modulus (Pa)</t>
  </si>
  <si>
    <t>PUF Young's modulus (Pa)</t>
  </si>
  <si>
    <t>PE base thickness (m)</t>
  </si>
  <si>
    <t>Al thickness (m)</t>
  </si>
  <si>
    <t>x
(m)</t>
  </si>
  <si>
    <r>
      <t>EI 
(N.m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</si>
  <si>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Shear rigidity
(N)</t>
  </si>
  <si>
    <t>PUF shear modulus (N)</t>
  </si>
  <si>
    <t>m</t>
  </si>
  <si>
    <t>Pa</t>
  </si>
  <si>
    <t>N</t>
  </si>
  <si>
    <t>xM/EI (-)</t>
  </si>
  <si>
    <t>N/m</t>
  </si>
  <si>
    <t>Stiffness value (equals force / deflection)</t>
  </si>
  <si>
    <t>mm</t>
  </si>
  <si>
    <t>Width 
(mm)</t>
  </si>
  <si>
    <t>Core thickness (mm)</t>
  </si>
  <si>
    <t>Total thickness
(mm)</t>
  </si>
  <si>
    <t>depends on which ski was</t>
  </si>
  <si>
    <t>thickness to be determined.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</si>
  <si>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aluminium thickness </t>
    </r>
  </si>
  <si>
    <t>Experimental measurements</t>
  </si>
  <si>
    <t>Deflection (mm)</t>
  </si>
  <si>
    <t>Predicted</t>
  </si>
  <si>
    <t>Measured</t>
  </si>
  <si>
    <t>Mass
(kg)</t>
  </si>
  <si>
    <t>Force
(N)</t>
  </si>
  <si>
    <t>examined, and allows PUF core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</si>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</sst>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11" fontId="0" fillId="0" borderId="1" xfId="0" applyNumberFormat="1" applyBorder="1"/>
    <xf numFmtId="0" fontId="0" fillId="3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11" fontId="0" fillId="0" borderId="0" xfId="0" applyNumberForma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1" fontId="5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2897711990948"/>
          <c:y val="5.6666666666666664E-2"/>
          <c:w val="0.83580404922882878"/>
          <c:h val="0.76758922851179034"/>
        </c:manualLayout>
      </c:layout>
      <c:scatterChart>
        <c:scatterStyle val="lineMarker"/>
        <c:varyColors val="0"/>
        <c:ser>
          <c:idx val="1"/>
          <c:order val="0"/>
          <c:tx>
            <c:v>Predicted deflection (mm)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'Sheet 1'!$C$62:$C$81</c:f>
              <c:numCache>
                <c:formatCode>0.00</c:formatCode>
                <c:ptCount val="20"/>
                <c:pt idx="0">
                  <c:v>4.9050000000000002</c:v>
                </c:pt>
                <c:pt idx="1">
                  <c:v>9.81</c:v>
                </c:pt>
                <c:pt idx="2">
                  <c:v>14.715</c:v>
                </c:pt>
                <c:pt idx="3">
                  <c:v>19.62</c:v>
                </c:pt>
                <c:pt idx="4">
                  <c:v>24.525000000000002</c:v>
                </c:pt>
                <c:pt idx="5">
                  <c:v>29.43</c:v>
                </c:pt>
                <c:pt idx="6">
                  <c:v>34.335000000000001</c:v>
                </c:pt>
                <c:pt idx="7">
                  <c:v>39.24</c:v>
                </c:pt>
                <c:pt idx="8">
                  <c:v>44.145000000000003</c:v>
                </c:pt>
                <c:pt idx="9">
                  <c:v>49.050000000000004</c:v>
                </c:pt>
                <c:pt idx="10">
                  <c:v>53.955000000000005</c:v>
                </c:pt>
                <c:pt idx="11">
                  <c:v>58.86</c:v>
                </c:pt>
                <c:pt idx="12">
                  <c:v>63.765000000000001</c:v>
                </c:pt>
                <c:pt idx="13">
                  <c:v>68.67</c:v>
                </c:pt>
                <c:pt idx="14">
                  <c:v>73.575000000000003</c:v>
                </c:pt>
                <c:pt idx="15">
                  <c:v>78.48</c:v>
                </c:pt>
                <c:pt idx="16">
                  <c:v>83.385000000000005</c:v>
                </c:pt>
                <c:pt idx="17">
                  <c:v>88.29</c:v>
                </c:pt>
                <c:pt idx="18">
                  <c:v>93.195000000000007</c:v>
                </c:pt>
                <c:pt idx="19">
                  <c:v>98.100000000000009</c:v>
                </c:pt>
              </c:numCache>
            </c:numRef>
          </c:xVal>
          <c:yVal>
            <c:numRef>
              <c:f>'Sheet 1'!$D$62:$D$81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</c:ser>
        <c:ser>
          <c:idx val="0"/>
          <c:order val="1"/>
          <c:tx>
            <c:v>Measured deflection (mm)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'Sheet 1'!$C$62:$C$81</c:f>
              <c:numCache>
                <c:formatCode>0.00</c:formatCode>
                <c:ptCount val="20"/>
                <c:pt idx="0">
                  <c:v>4.9050000000000002</c:v>
                </c:pt>
                <c:pt idx="1">
                  <c:v>9.81</c:v>
                </c:pt>
                <c:pt idx="2">
                  <c:v>14.715</c:v>
                </c:pt>
                <c:pt idx="3">
                  <c:v>19.62</c:v>
                </c:pt>
                <c:pt idx="4">
                  <c:v>24.525000000000002</c:v>
                </c:pt>
                <c:pt idx="5">
                  <c:v>29.43</c:v>
                </c:pt>
                <c:pt idx="6">
                  <c:v>34.335000000000001</c:v>
                </c:pt>
                <c:pt idx="7">
                  <c:v>39.24</c:v>
                </c:pt>
                <c:pt idx="8">
                  <c:v>44.145000000000003</c:v>
                </c:pt>
                <c:pt idx="9">
                  <c:v>49.050000000000004</c:v>
                </c:pt>
                <c:pt idx="10">
                  <c:v>53.955000000000005</c:v>
                </c:pt>
                <c:pt idx="11">
                  <c:v>58.86</c:v>
                </c:pt>
                <c:pt idx="12">
                  <c:v>63.765000000000001</c:v>
                </c:pt>
                <c:pt idx="13">
                  <c:v>68.67</c:v>
                </c:pt>
                <c:pt idx="14">
                  <c:v>73.575000000000003</c:v>
                </c:pt>
                <c:pt idx="15">
                  <c:v>78.48</c:v>
                </c:pt>
                <c:pt idx="16">
                  <c:v>83.385000000000005</c:v>
                </c:pt>
                <c:pt idx="17">
                  <c:v>88.29</c:v>
                </c:pt>
                <c:pt idx="18">
                  <c:v>93.195000000000007</c:v>
                </c:pt>
                <c:pt idx="19">
                  <c:v>98.100000000000009</c:v>
                </c:pt>
              </c:numCache>
            </c:numRef>
          </c:xVal>
          <c:yVal>
            <c:numRef>
              <c:f>'Sheet 1'!$E$62:$E$81</c:f>
              <c:numCache>
                <c:formatCode>General</c:formatCode>
                <c:ptCount val="2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797056"/>
        <c:axId val="193065344"/>
      </c:scatterChart>
      <c:valAx>
        <c:axId val="184797056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GB" sz="1100"/>
                  <a:t>Force  (N)</a:t>
                </a:r>
              </a:p>
            </c:rich>
          </c:tx>
          <c:layout>
            <c:manualLayout>
              <c:xMode val="edge"/>
              <c:yMode val="edge"/>
              <c:x val="0.47635940383777114"/>
              <c:y val="0.92088740489717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193065344"/>
        <c:crosses val="autoZero"/>
        <c:crossBetween val="midCat"/>
      </c:valAx>
      <c:valAx>
        <c:axId val="19306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GB" sz="1100"/>
                  <a:t>Deflection (mm)</a:t>
                </a:r>
              </a:p>
            </c:rich>
          </c:tx>
          <c:layout>
            <c:manualLayout>
              <c:xMode val="edge"/>
              <c:yMode val="edge"/>
              <c:x val="1.4598926017640021E-2"/>
              <c:y val="0.26242728220616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/>
            </a:pPr>
            <a:endParaRPr lang="en-US"/>
          </a:p>
        </c:txPr>
        <c:crossAx val="1847970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818990382385953"/>
          <c:y val="0.65453229004681612"/>
          <c:w val="0.31298609758585827"/>
          <c:h val="0.115336476357383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0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50341909602438"/>
          <c:y val="4.9008169753428706E-2"/>
          <c:w val="0.66355638655535942"/>
          <c:h val="0.758293963254593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'Sheet 1'!$B$29:$B$35</c:f>
              <c:numCache>
                <c:formatCode>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</c:numCache>
            </c:numRef>
          </c:xVal>
          <c:yVal>
            <c:numRef>
              <c:f>'Sheet 1'!$E$29:$E$35</c:f>
              <c:numCache>
                <c:formatCode>0.00E+00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527616"/>
        <c:axId val="196530176"/>
      </c:scatterChart>
      <c:valAx>
        <c:axId val="196527616"/>
        <c:scaling>
          <c:orientation val="minMax"/>
          <c:max val="0.60000000000000009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n-GB" sz="1000"/>
                  <a:t>x (m)</a:t>
                </a:r>
              </a:p>
            </c:rich>
          </c:tx>
          <c:layout>
            <c:manualLayout>
              <c:xMode val="edge"/>
              <c:yMode val="edge"/>
              <c:x val="0.50364276371808037"/>
              <c:y val="0.88432879980911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6530176"/>
        <c:crosses val="autoZero"/>
        <c:crossBetween val="midCat"/>
        <c:minorUnit val="0.1"/>
      </c:valAx>
      <c:valAx>
        <c:axId val="196530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en-GB" sz="1000"/>
                  <a:t>xM/EI </a:t>
                </a:r>
              </a:p>
            </c:rich>
          </c:tx>
          <c:layout>
            <c:manualLayout>
              <c:xMode val="edge"/>
              <c:yMode val="edge"/>
              <c:x val="2.3497748400179076E-2"/>
              <c:y val="0.35311142925316152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652761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950341909602438"/>
          <c:y val="4.9008169753428706E-2"/>
          <c:w val="0.66355638655535942"/>
          <c:h val="0.758293963254593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noFill/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'Sheet 1'!$B$30:$B$35</c:f>
              <c:numCache>
                <c:formatCode>0.0</c:formatCode>
                <c:ptCount val="6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</c:numCache>
            </c:numRef>
          </c:xVal>
          <c:yVal>
            <c:numRef>
              <c:f>'Sheet 1'!$D$30:$D$35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21760"/>
        <c:axId val="196824064"/>
      </c:scatterChart>
      <c:valAx>
        <c:axId val="196821760"/>
        <c:scaling>
          <c:orientation val="minMax"/>
          <c:max val="0.60000000000000009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n-GB" sz="1000"/>
                  <a:t>x (m)</a:t>
                </a:r>
              </a:p>
            </c:rich>
          </c:tx>
          <c:layout>
            <c:manualLayout>
              <c:xMode val="edge"/>
              <c:yMode val="edge"/>
              <c:x val="0.50364276371808037"/>
              <c:y val="0.88432879980911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6824064"/>
        <c:crosses val="autoZero"/>
        <c:crossBetween val="midCat"/>
        <c:minorUnit val="0.1"/>
      </c:valAx>
      <c:valAx>
        <c:axId val="196824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en-GB" sz="1000"/>
                  <a:t>M/EI </a:t>
                </a:r>
              </a:p>
            </c:rich>
          </c:tx>
          <c:layout>
            <c:manualLayout>
              <c:xMode val="edge"/>
              <c:yMode val="edge"/>
              <c:x val="2.3497748400179076E-2"/>
              <c:y val="0.35311142925316152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68217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82</xdr:row>
      <xdr:rowOff>0</xdr:rowOff>
    </xdr:from>
    <xdr:to>
      <xdr:col>5</xdr:col>
      <xdr:colOff>942975</xdr:colOff>
      <xdr:row>97</xdr:row>
      <xdr:rowOff>180975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35</xdr:row>
      <xdr:rowOff>190499</xdr:rowOff>
    </xdr:from>
    <xdr:to>
      <xdr:col>5</xdr:col>
      <xdr:colOff>942975</xdr:colOff>
      <xdr:row>47</xdr:row>
      <xdr:rowOff>180974</xdr:rowOff>
    </xdr:to>
    <xdr:graphicFrame macro="">
      <xdr:nvGraphicFramePr>
        <xdr:cNvPr id="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35</xdr:row>
      <xdr:rowOff>190499</xdr:rowOff>
    </xdr:from>
    <xdr:to>
      <xdr:col>3</xdr:col>
      <xdr:colOff>0</xdr:colOff>
      <xdr:row>47</xdr:row>
      <xdr:rowOff>180974</xdr:rowOff>
    </xdr:to>
    <xdr:graphicFrame macro="">
      <xdr:nvGraphicFramePr>
        <xdr:cNvPr id="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0.49633</cdr:x>
      <cdr:y>0.49249</cdr:y>
    </cdr:from>
    <cdr:to>
      <cdr:x>0.50807</cdr:x>
      <cdr:y>0.53632</cdr:y>
    </cdr:to>
    <cdr:sp macro="" textlink="">
      <cdr:nvSpPr>
        <cdr:cNvPr id="204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5119" y="1490225"/>
          <a:ext cx="52578" cy="1323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zoomScaleNormal="100" workbookViewId="0">
      <selection activeCell="C7" sqref="C7"/>
    </sheetView>
  </sheetViews>
  <sheetFormatPr defaultRowHeight="15" x14ac:dyDescent="0.25"/>
  <cols>
    <col min="1" max="6" width="14.28515625" customWidth="1"/>
  </cols>
  <sheetData>
    <row r="1" spans="1:6" ht="23.25" x14ac:dyDescent="0.35">
      <c r="A1" s="1" t="s">
        <v>0</v>
      </c>
    </row>
    <row r="2" spans="1:6" ht="15" customHeight="1" x14ac:dyDescent="0.25">
      <c r="A2" s="2"/>
    </row>
    <row r="3" spans="1:6" ht="15" customHeight="1" x14ac:dyDescent="0.25">
      <c r="A3" s="16" t="s">
        <v>1</v>
      </c>
    </row>
    <row r="5" spans="1:6" x14ac:dyDescent="0.25">
      <c r="A5" s="7" t="s">
        <v>2</v>
      </c>
      <c r="B5" s="8"/>
      <c r="C5" s="3">
        <v>1.2</v>
      </c>
      <c r="D5" t="s">
        <v>22</v>
      </c>
    </row>
    <row r="6" spans="1:6" x14ac:dyDescent="0.25">
      <c r="A6" s="7" t="s">
        <v>3</v>
      </c>
      <c r="B6" s="8"/>
      <c r="C6" s="3">
        <v>0.6</v>
      </c>
      <c r="D6" t="s">
        <v>22</v>
      </c>
    </row>
    <row r="7" spans="1:6" x14ac:dyDescent="0.25">
      <c r="A7" s="7" t="s">
        <v>17</v>
      </c>
      <c r="B7" s="8"/>
      <c r="C7" s="5"/>
      <c r="D7" t="s">
        <v>28</v>
      </c>
      <c r="E7" t="s">
        <v>34</v>
      </c>
    </row>
    <row r="8" spans="1:6" x14ac:dyDescent="0.25">
      <c r="A8" s="7" t="s">
        <v>16</v>
      </c>
      <c r="B8" s="8"/>
      <c r="C8" s="3">
        <v>1.2</v>
      </c>
      <c r="D8" t="s">
        <v>28</v>
      </c>
      <c r="E8" t="s">
        <v>32</v>
      </c>
    </row>
    <row r="9" spans="1:6" x14ac:dyDescent="0.25">
      <c r="A9" s="7" t="s">
        <v>14</v>
      </c>
      <c r="B9" s="8"/>
      <c r="C9" s="4">
        <v>70000000000</v>
      </c>
      <c r="D9" t="s">
        <v>23</v>
      </c>
      <c r="E9" t="s">
        <v>41</v>
      </c>
    </row>
    <row r="10" spans="1:6" x14ac:dyDescent="0.25">
      <c r="A10" s="7" t="s">
        <v>15</v>
      </c>
      <c r="B10" s="8"/>
      <c r="C10" s="4">
        <v>400000000</v>
      </c>
      <c r="D10" t="s">
        <v>23</v>
      </c>
      <c r="E10" t="s">
        <v>33</v>
      </c>
    </row>
    <row r="11" spans="1:6" x14ac:dyDescent="0.25">
      <c r="A11" s="7" t="s">
        <v>21</v>
      </c>
      <c r="B11" s="8"/>
      <c r="C11" s="4">
        <v>200000000</v>
      </c>
      <c r="D11" t="s">
        <v>24</v>
      </c>
    </row>
    <row r="13" spans="1:6" x14ac:dyDescent="0.25">
      <c r="A13" s="16" t="s">
        <v>4</v>
      </c>
    </row>
    <row r="15" spans="1:6" ht="32.25" x14ac:dyDescent="0.25">
      <c r="A15" s="6" t="s">
        <v>18</v>
      </c>
      <c r="B15" s="6" t="s">
        <v>31</v>
      </c>
      <c r="C15" s="6" t="s">
        <v>29</v>
      </c>
      <c r="D15" s="6" t="s">
        <v>30</v>
      </c>
      <c r="E15" s="6" t="s">
        <v>19</v>
      </c>
      <c r="F15" s="6" t="s">
        <v>20</v>
      </c>
    </row>
    <row r="16" spans="1:6" x14ac:dyDescent="0.25">
      <c r="A16" s="14">
        <v>0</v>
      </c>
      <c r="B16" s="12"/>
      <c r="C16" s="12"/>
      <c r="D16" s="12"/>
      <c r="E16" s="15">
        <f>(1/6*$C$9*$C16*$C$7^3+1/12*$C$10*$C16*$D16^3+1/2*$C$9*$C16*$C$7*($D16+$C$7)^2)/1000000000000</f>
        <v>0</v>
      </c>
      <c r="F16" s="15" t="e">
        <f>($C$11*$C16*(($D16+$C$7)^2)/$D16)/1000000</f>
        <v>#DIV/0!</v>
      </c>
    </row>
    <row r="17" spans="1:6" x14ac:dyDescent="0.25">
      <c r="A17" s="10">
        <v>0.1</v>
      </c>
      <c r="B17" s="12"/>
      <c r="C17" s="12"/>
      <c r="D17" s="12"/>
      <c r="E17" s="15">
        <f t="shared" ref="E17:E22" si="0">(1/6*$C$9*$C17*$C$7^3+1/12*$C$10*$C17*$D17^3+1/2*$C$9*$C17*$C$7*($D17+$C$7)^2)/1000000000000</f>
        <v>0</v>
      </c>
      <c r="F17" s="15" t="e">
        <f t="shared" ref="F17:F22" si="1">($C$11*$C17*(($D17+$C$7)^2)/$D17)/1000000</f>
        <v>#DIV/0!</v>
      </c>
    </row>
    <row r="18" spans="1:6" x14ac:dyDescent="0.25">
      <c r="A18" s="10">
        <v>0.2</v>
      </c>
      <c r="B18" s="12"/>
      <c r="C18" s="12"/>
      <c r="D18" s="12"/>
      <c r="E18" s="15">
        <f t="shared" si="0"/>
        <v>0</v>
      </c>
      <c r="F18" s="15" t="e">
        <f t="shared" si="1"/>
        <v>#DIV/0!</v>
      </c>
    </row>
    <row r="19" spans="1:6" x14ac:dyDescent="0.25">
      <c r="A19" s="10">
        <v>0.3</v>
      </c>
      <c r="B19" s="12"/>
      <c r="C19" s="12"/>
      <c r="D19" s="12"/>
      <c r="E19" s="15">
        <f t="shared" si="0"/>
        <v>0</v>
      </c>
      <c r="F19" s="15" t="e">
        <f t="shared" si="1"/>
        <v>#DIV/0!</v>
      </c>
    </row>
    <row r="20" spans="1:6" x14ac:dyDescent="0.25">
      <c r="A20" s="10">
        <v>0.4</v>
      </c>
      <c r="B20" s="12"/>
      <c r="C20" s="12"/>
      <c r="D20" s="12"/>
      <c r="E20" s="15">
        <f t="shared" si="0"/>
        <v>0</v>
      </c>
      <c r="F20" s="15" t="e">
        <f t="shared" si="1"/>
        <v>#DIV/0!</v>
      </c>
    </row>
    <row r="21" spans="1:6" x14ac:dyDescent="0.25">
      <c r="A21" s="10">
        <v>0.5</v>
      </c>
      <c r="B21" s="12"/>
      <c r="C21" s="12"/>
      <c r="D21" s="12"/>
      <c r="E21" s="15">
        <f t="shared" si="0"/>
        <v>0</v>
      </c>
      <c r="F21" s="15" t="e">
        <f t="shared" si="1"/>
        <v>#DIV/0!</v>
      </c>
    </row>
    <row r="22" spans="1:6" x14ac:dyDescent="0.25">
      <c r="A22" s="10">
        <v>0.6</v>
      </c>
      <c r="B22" s="12"/>
      <c r="C22" s="12"/>
      <c r="D22" s="12"/>
      <c r="E22" s="15">
        <f t="shared" si="0"/>
        <v>0</v>
      </c>
      <c r="F22" s="15" t="e">
        <f t="shared" si="1"/>
        <v>#DIV/0!</v>
      </c>
    </row>
    <row r="24" spans="1:6" x14ac:dyDescent="0.25">
      <c r="A24" s="16" t="s">
        <v>6</v>
      </c>
    </row>
    <row r="26" spans="1:6" x14ac:dyDescent="0.25">
      <c r="A26" t="s">
        <v>13</v>
      </c>
    </row>
    <row r="28" spans="1:6" ht="17.25" x14ac:dyDescent="0.25">
      <c r="B28" s="6" t="s">
        <v>5</v>
      </c>
      <c r="C28" s="6" t="s">
        <v>7</v>
      </c>
      <c r="D28" s="6" t="s">
        <v>8</v>
      </c>
      <c r="E28" s="6" t="s">
        <v>25</v>
      </c>
    </row>
    <row r="29" spans="1:6" x14ac:dyDescent="0.25">
      <c r="B29" s="19">
        <f t="shared" ref="B29:B35" si="2">$A16</f>
        <v>0</v>
      </c>
      <c r="C29" s="20">
        <f t="shared" ref="C29:C35" si="3">$A16/2</f>
        <v>0</v>
      </c>
      <c r="D29" s="21" t="s">
        <v>42</v>
      </c>
      <c r="E29" s="15">
        <v>0</v>
      </c>
    </row>
    <row r="30" spans="1:6" x14ac:dyDescent="0.25">
      <c r="B30" s="14">
        <f t="shared" si="2"/>
        <v>0.1</v>
      </c>
      <c r="C30" s="13">
        <f t="shared" si="3"/>
        <v>0.05</v>
      </c>
      <c r="D30" s="18" t="e">
        <f>$C30/$E17</f>
        <v>#DIV/0!</v>
      </c>
      <c r="E30" s="15" t="e">
        <f>$D30*$B30</f>
        <v>#DIV/0!</v>
      </c>
    </row>
    <row r="31" spans="1:6" x14ac:dyDescent="0.25">
      <c r="B31" s="14">
        <f t="shared" si="2"/>
        <v>0.2</v>
      </c>
      <c r="C31" s="13">
        <f t="shared" si="3"/>
        <v>0.1</v>
      </c>
      <c r="D31" s="18" t="e">
        <f t="shared" ref="D31:D35" si="4">$C31/$E18</f>
        <v>#DIV/0!</v>
      </c>
      <c r="E31" s="15" t="e">
        <f t="shared" ref="E31:E35" si="5">$D31*$B31</f>
        <v>#DIV/0!</v>
      </c>
    </row>
    <row r="32" spans="1:6" x14ac:dyDescent="0.25">
      <c r="B32" s="14">
        <f t="shared" si="2"/>
        <v>0.3</v>
      </c>
      <c r="C32" s="13">
        <f t="shared" si="3"/>
        <v>0.15</v>
      </c>
      <c r="D32" s="18" t="e">
        <f t="shared" si="4"/>
        <v>#DIV/0!</v>
      </c>
      <c r="E32" s="15" t="e">
        <f t="shared" si="5"/>
        <v>#DIV/0!</v>
      </c>
    </row>
    <row r="33" spans="2:5" x14ac:dyDescent="0.25">
      <c r="B33" s="14">
        <f t="shared" si="2"/>
        <v>0.4</v>
      </c>
      <c r="C33" s="13">
        <f t="shared" si="3"/>
        <v>0.2</v>
      </c>
      <c r="D33" s="18" t="e">
        <f t="shared" si="4"/>
        <v>#DIV/0!</v>
      </c>
      <c r="E33" s="15" t="e">
        <f t="shared" si="5"/>
        <v>#DIV/0!</v>
      </c>
    </row>
    <row r="34" spans="2:5" x14ac:dyDescent="0.25">
      <c r="B34" s="14">
        <f t="shared" si="2"/>
        <v>0.5</v>
      </c>
      <c r="C34" s="13">
        <f t="shared" si="3"/>
        <v>0.25</v>
      </c>
      <c r="D34" s="18" t="e">
        <f t="shared" si="4"/>
        <v>#DIV/0!</v>
      </c>
      <c r="E34" s="15" t="e">
        <f t="shared" si="5"/>
        <v>#DIV/0!</v>
      </c>
    </row>
    <row r="35" spans="2:5" x14ac:dyDescent="0.25">
      <c r="B35" s="14">
        <f t="shared" si="2"/>
        <v>0.6</v>
      </c>
      <c r="C35" s="13">
        <f t="shared" si="3"/>
        <v>0.3</v>
      </c>
      <c r="D35" s="18" t="e">
        <f t="shared" si="4"/>
        <v>#DIV/0!</v>
      </c>
      <c r="E35" s="15" t="e">
        <f t="shared" si="5"/>
        <v>#DIV/0!</v>
      </c>
    </row>
    <row r="50" spans="1:5" x14ac:dyDescent="0.25">
      <c r="A50" t="s">
        <v>9</v>
      </c>
      <c r="D50" s="9" t="e">
        <f>(0.1)*($E$29+(4*$E$30)+(2*$E$31)+(4*$E$32)+(2*$E$33)+(4*$E$34)+$E$35)/3</f>
        <v>#DIV/0!</v>
      </c>
    </row>
    <row r="51" spans="1:5" x14ac:dyDescent="0.25">
      <c r="A51" t="s">
        <v>12</v>
      </c>
    </row>
    <row r="53" spans="1:5" x14ac:dyDescent="0.25">
      <c r="A53" t="s">
        <v>27</v>
      </c>
      <c r="D53" s="17" t="e">
        <f>1/$D$50</f>
        <v>#DIV/0!</v>
      </c>
      <c r="E53" t="s">
        <v>26</v>
      </c>
    </row>
    <row r="55" spans="1:5" x14ac:dyDescent="0.25">
      <c r="A55" t="s">
        <v>10</v>
      </c>
      <c r="D55" s="9" t="e">
        <f>1/$D$53</f>
        <v>#DIV/0!</v>
      </c>
      <c r="E55" t="s">
        <v>22</v>
      </c>
    </row>
    <row r="56" spans="1:5" x14ac:dyDescent="0.25">
      <c r="A56" t="s">
        <v>11</v>
      </c>
      <c r="D56" s="17" t="e">
        <f>1/2*(0.1)*(1/$F$16+1/$F$17+1/$F$18+1/$F$19+1/$F$20+1/$F$21+1/$F$22)</f>
        <v>#DIV/0!</v>
      </c>
      <c r="E56" t="s">
        <v>22</v>
      </c>
    </row>
    <row r="58" spans="1:5" x14ac:dyDescent="0.25">
      <c r="A58" s="16" t="s">
        <v>35</v>
      </c>
    </row>
    <row r="60" spans="1:5" x14ac:dyDescent="0.25">
      <c r="B60" s="23" t="s">
        <v>39</v>
      </c>
      <c r="C60" s="23" t="s">
        <v>40</v>
      </c>
      <c r="D60" s="22" t="s">
        <v>36</v>
      </c>
      <c r="E60" s="22"/>
    </row>
    <row r="61" spans="1:5" x14ac:dyDescent="0.25">
      <c r="B61" s="22"/>
      <c r="C61" s="22"/>
      <c r="D61" s="11" t="s">
        <v>37</v>
      </c>
      <c r="E61" s="11" t="s">
        <v>38</v>
      </c>
    </row>
    <row r="62" spans="1:5" x14ac:dyDescent="0.25">
      <c r="B62" s="14">
        <v>0.5</v>
      </c>
      <c r="C62" s="13">
        <f>9.81*B62</f>
        <v>4.9050000000000002</v>
      </c>
      <c r="D62" s="13" t="e">
        <f t="shared" ref="D62:D81" si="6">1000*$C62/$D$53</f>
        <v>#DIV/0!</v>
      </c>
      <c r="E62" s="12"/>
    </row>
    <row r="63" spans="1:5" x14ac:dyDescent="0.25">
      <c r="B63" s="14">
        <v>1</v>
      </c>
      <c r="C63" s="13">
        <f t="shared" ref="C63:C81" si="7">9.81*B63</f>
        <v>9.81</v>
      </c>
      <c r="D63" s="13" t="e">
        <f t="shared" si="6"/>
        <v>#DIV/0!</v>
      </c>
      <c r="E63" s="12"/>
    </row>
    <row r="64" spans="1:5" x14ac:dyDescent="0.25">
      <c r="B64" s="14">
        <v>1.5</v>
      </c>
      <c r="C64" s="13">
        <f t="shared" si="7"/>
        <v>14.715</v>
      </c>
      <c r="D64" s="13" t="e">
        <f t="shared" si="6"/>
        <v>#DIV/0!</v>
      </c>
      <c r="E64" s="12"/>
    </row>
    <row r="65" spans="2:5" x14ac:dyDescent="0.25">
      <c r="B65" s="14">
        <v>2</v>
      </c>
      <c r="C65" s="13">
        <f t="shared" si="7"/>
        <v>19.62</v>
      </c>
      <c r="D65" s="13" t="e">
        <f t="shared" si="6"/>
        <v>#DIV/0!</v>
      </c>
      <c r="E65" s="12"/>
    </row>
    <row r="66" spans="2:5" x14ac:dyDescent="0.25">
      <c r="B66" s="14">
        <v>2.5</v>
      </c>
      <c r="C66" s="13">
        <f t="shared" si="7"/>
        <v>24.525000000000002</v>
      </c>
      <c r="D66" s="13" t="e">
        <f t="shared" si="6"/>
        <v>#DIV/0!</v>
      </c>
      <c r="E66" s="12"/>
    </row>
    <row r="67" spans="2:5" x14ac:dyDescent="0.25">
      <c r="B67" s="14">
        <v>3</v>
      </c>
      <c r="C67" s="13">
        <f t="shared" si="7"/>
        <v>29.43</v>
      </c>
      <c r="D67" s="13" t="e">
        <f t="shared" si="6"/>
        <v>#DIV/0!</v>
      </c>
      <c r="E67" s="12"/>
    </row>
    <row r="68" spans="2:5" x14ac:dyDescent="0.25">
      <c r="B68" s="14">
        <v>3.5</v>
      </c>
      <c r="C68" s="13">
        <f t="shared" si="7"/>
        <v>34.335000000000001</v>
      </c>
      <c r="D68" s="13" t="e">
        <f t="shared" si="6"/>
        <v>#DIV/0!</v>
      </c>
      <c r="E68" s="12"/>
    </row>
    <row r="69" spans="2:5" x14ac:dyDescent="0.25">
      <c r="B69" s="14">
        <v>4</v>
      </c>
      <c r="C69" s="13">
        <f t="shared" si="7"/>
        <v>39.24</v>
      </c>
      <c r="D69" s="13" t="e">
        <f t="shared" si="6"/>
        <v>#DIV/0!</v>
      </c>
      <c r="E69" s="12"/>
    </row>
    <row r="70" spans="2:5" x14ac:dyDescent="0.25">
      <c r="B70" s="14">
        <v>4.5</v>
      </c>
      <c r="C70" s="13">
        <f t="shared" si="7"/>
        <v>44.145000000000003</v>
      </c>
      <c r="D70" s="13" t="e">
        <f t="shared" si="6"/>
        <v>#DIV/0!</v>
      </c>
      <c r="E70" s="12"/>
    </row>
    <row r="71" spans="2:5" x14ac:dyDescent="0.25">
      <c r="B71" s="14">
        <v>5</v>
      </c>
      <c r="C71" s="13">
        <f t="shared" si="7"/>
        <v>49.050000000000004</v>
      </c>
      <c r="D71" s="13" t="e">
        <f t="shared" si="6"/>
        <v>#DIV/0!</v>
      </c>
      <c r="E71" s="12"/>
    </row>
    <row r="72" spans="2:5" x14ac:dyDescent="0.25">
      <c r="B72" s="14">
        <v>5.5</v>
      </c>
      <c r="C72" s="13">
        <f t="shared" si="7"/>
        <v>53.955000000000005</v>
      </c>
      <c r="D72" s="13" t="e">
        <f t="shared" si="6"/>
        <v>#DIV/0!</v>
      </c>
      <c r="E72" s="12"/>
    </row>
    <row r="73" spans="2:5" x14ac:dyDescent="0.25">
      <c r="B73" s="14">
        <v>6</v>
      </c>
      <c r="C73" s="13">
        <f t="shared" si="7"/>
        <v>58.86</v>
      </c>
      <c r="D73" s="13" t="e">
        <f t="shared" si="6"/>
        <v>#DIV/0!</v>
      </c>
      <c r="E73" s="12"/>
    </row>
    <row r="74" spans="2:5" x14ac:dyDescent="0.25">
      <c r="B74" s="14">
        <v>6.5</v>
      </c>
      <c r="C74" s="13">
        <f t="shared" si="7"/>
        <v>63.765000000000001</v>
      </c>
      <c r="D74" s="13" t="e">
        <f t="shared" si="6"/>
        <v>#DIV/0!</v>
      </c>
      <c r="E74" s="12"/>
    </row>
    <row r="75" spans="2:5" x14ac:dyDescent="0.25">
      <c r="B75" s="14">
        <v>7</v>
      </c>
      <c r="C75" s="13">
        <f t="shared" si="7"/>
        <v>68.67</v>
      </c>
      <c r="D75" s="13" t="e">
        <f t="shared" si="6"/>
        <v>#DIV/0!</v>
      </c>
      <c r="E75" s="12"/>
    </row>
    <row r="76" spans="2:5" x14ac:dyDescent="0.25">
      <c r="B76" s="14">
        <v>7.5</v>
      </c>
      <c r="C76" s="13">
        <f t="shared" si="7"/>
        <v>73.575000000000003</v>
      </c>
      <c r="D76" s="13" t="e">
        <f t="shared" si="6"/>
        <v>#DIV/0!</v>
      </c>
      <c r="E76" s="12"/>
    </row>
    <row r="77" spans="2:5" x14ac:dyDescent="0.25">
      <c r="B77" s="14">
        <v>8</v>
      </c>
      <c r="C77" s="13">
        <f t="shared" si="7"/>
        <v>78.48</v>
      </c>
      <c r="D77" s="13" t="e">
        <f t="shared" si="6"/>
        <v>#DIV/0!</v>
      </c>
      <c r="E77" s="12"/>
    </row>
    <row r="78" spans="2:5" x14ac:dyDescent="0.25">
      <c r="B78" s="14">
        <v>8.5</v>
      </c>
      <c r="C78" s="13">
        <f t="shared" si="7"/>
        <v>83.385000000000005</v>
      </c>
      <c r="D78" s="13" t="e">
        <f t="shared" si="6"/>
        <v>#DIV/0!</v>
      </c>
      <c r="E78" s="12"/>
    </row>
    <row r="79" spans="2:5" x14ac:dyDescent="0.25">
      <c r="B79" s="14">
        <v>9</v>
      </c>
      <c r="C79" s="13">
        <f t="shared" si="7"/>
        <v>88.29</v>
      </c>
      <c r="D79" s="13" t="e">
        <f t="shared" si="6"/>
        <v>#DIV/0!</v>
      </c>
      <c r="E79" s="12"/>
    </row>
    <row r="80" spans="2:5" x14ac:dyDescent="0.25">
      <c r="B80" s="14">
        <v>9.5</v>
      </c>
      <c r="C80" s="13">
        <f t="shared" si="7"/>
        <v>93.195000000000007</v>
      </c>
      <c r="D80" s="13" t="e">
        <f t="shared" si="6"/>
        <v>#DIV/0!</v>
      </c>
      <c r="E80" s="12"/>
    </row>
    <row r="81" spans="2:5" x14ac:dyDescent="0.25">
      <c r="B81" s="14">
        <v>10</v>
      </c>
      <c r="C81" s="13">
        <f t="shared" si="7"/>
        <v>98.100000000000009</v>
      </c>
      <c r="D81" s="13" t="e">
        <f t="shared" si="6"/>
        <v>#DIV/0!</v>
      </c>
      <c r="E81" s="12"/>
    </row>
  </sheetData>
  <mergeCells count="3">
    <mergeCell ref="D60:E60"/>
    <mergeCell ref="B60:B61"/>
    <mergeCell ref="C60:C6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2014-09-29T21:38:37Z</dcterms:modified>
</cp:coreProperties>
</file>